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20730" windowHeight="9690"/>
  </bookViews>
  <sheets>
    <sheet name="на 2025 год 1 вариант" sheetId="4" r:id="rId1"/>
    <sheet name="2024 1 ВАРИАНТ (ВСЯ ЗАД-СТЬ)" sheetId="1" r:id="rId2"/>
    <sheet name="2024 2 ВАРИАНТ (ПОТЕРИ) Утв." sheetId="2" r:id="rId3"/>
    <sheet name="Лист3" sheetId="3" r:id="rId4"/>
  </sheets>
  <calcPr calcId="145621"/>
</workbook>
</file>

<file path=xl/calcChain.xml><?xml version="1.0" encoding="utf-8"?>
<calcChain xmlns="http://schemas.openxmlformats.org/spreadsheetml/2006/main">
  <c r="E3" i="3" l="1"/>
  <c r="E5" i="3" s="1"/>
  <c r="B4" i="3"/>
  <c r="E4" i="3" s="1"/>
  <c r="D2" i="3"/>
  <c r="D3" i="3"/>
  <c r="C11" i="4" l="1"/>
  <c r="D9" i="4"/>
  <c r="D8" i="4"/>
  <c r="D7" i="4"/>
  <c r="D6" i="4"/>
  <c r="D11" i="4" l="1"/>
  <c r="E7" i="4"/>
  <c r="F7" i="4" s="1"/>
  <c r="G7" i="4" s="1"/>
  <c r="E6" i="4"/>
  <c r="E8" i="4"/>
  <c r="F8" i="4" s="1"/>
  <c r="G8" i="4" s="1"/>
  <c r="E9" i="4"/>
  <c r="F9" i="4" s="1"/>
  <c r="G9" i="4" s="1"/>
  <c r="E11" i="4" l="1"/>
  <c r="F6" i="4"/>
  <c r="G6" i="4" s="1"/>
  <c r="G11" i="4" s="1"/>
  <c r="G24" i="2"/>
  <c r="G26" i="2"/>
  <c r="G23" i="2"/>
  <c r="G30" i="4" l="1"/>
  <c r="D32" i="4" s="1"/>
  <c r="F11" i="4"/>
  <c r="G21" i="2"/>
  <c r="G18" i="2"/>
  <c r="C11" i="2"/>
  <c r="D7" i="2"/>
  <c r="E7" i="2" s="1"/>
  <c r="F7" i="2" l="1"/>
  <c r="G7" i="2" s="1"/>
  <c r="D10" i="2"/>
  <c r="D9" i="2"/>
  <c r="D8" i="2"/>
  <c r="E8" i="2" s="1"/>
  <c r="D6" i="2"/>
  <c r="D11" i="2" l="1"/>
  <c r="F8" i="2"/>
  <c r="G8" i="2" s="1"/>
  <c r="E6" i="2"/>
  <c r="E9" i="2"/>
  <c r="F9" i="2" s="1"/>
  <c r="G9" i="2" s="1"/>
  <c r="E10" i="2"/>
  <c r="F10" i="2" s="1"/>
  <c r="G10" i="2" s="1"/>
  <c r="E11" i="2" l="1"/>
  <c r="F6" i="2"/>
  <c r="F11" i="2" s="1"/>
  <c r="B10" i="1"/>
  <c r="G6" i="2" l="1"/>
  <c r="C7" i="1"/>
  <c r="C8" i="1"/>
  <c r="C9" i="1"/>
  <c r="C6" i="1"/>
  <c r="G11" i="2" l="1"/>
  <c r="G33" i="2" s="1"/>
  <c r="D35" i="2" s="1"/>
  <c r="C10" i="1"/>
  <c r="D8" i="1"/>
  <c r="E8" i="1" s="1"/>
  <c r="F8" i="1" s="1"/>
  <c r="D6" i="1"/>
  <c r="D9" i="1"/>
  <c r="E9" i="1" s="1"/>
  <c r="F9" i="1" s="1"/>
  <c r="D7" i="1"/>
  <c r="E7" i="1" s="1"/>
  <c r="F7" i="1" s="1"/>
  <c r="D10" i="1" l="1"/>
  <c r="E6" i="1"/>
  <c r="F6" i="1" s="1"/>
  <c r="F10" i="1" s="1"/>
  <c r="D46" i="1" s="1"/>
  <c r="C48" i="1" s="1"/>
  <c r="E10" i="1" l="1"/>
</calcChain>
</file>

<file path=xl/sharedStrings.xml><?xml version="1.0" encoding="utf-8"?>
<sst xmlns="http://schemas.openxmlformats.org/spreadsheetml/2006/main" count="120" uniqueCount="83">
  <si>
    <t>Председатель</t>
  </si>
  <si>
    <t>Энергетик</t>
  </si>
  <si>
    <t>Сантехник</t>
  </si>
  <si>
    <t>Должность</t>
  </si>
  <si>
    <t xml:space="preserve">на руки </t>
  </si>
  <si>
    <t xml:space="preserve">с НДФЛ </t>
  </si>
  <si>
    <t>Налоги</t>
  </si>
  <si>
    <t>1. Заработная плата и налоги</t>
  </si>
  <si>
    <t>3. Бухгалтерские услуги</t>
  </si>
  <si>
    <t>4. Союз садоводов</t>
  </si>
  <si>
    <t>7. Расходы на сод.им. Общего польз.</t>
  </si>
  <si>
    <t>8. Канцелярские товары</t>
  </si>
  <si>
    <t>ИТОГО:</t>
  </si>
  <si>
    <t>Общая площадь садоводства</t>
  </si>
  <si>
    <t>соток</t>
  </si>
  <si>
    <t xml:space="preserve">Членский взнос за одну сотку </t>
  </si>
  <si>
    <t>Итого в год</t>
  </si>
  <si>
    <t>За год</t>
  </si>
  <si>
    <t>Сторож-дворник</t>
  </si>
  <si>
    <t>2. Налог на землю общего пользования</t>
  </si>
  <si>
    <t>Приложение 5 к протоколу Общего собрания членов СНТ "Зелёный сад" от 13.06.2021 г.</t>
  </si>
  <si>
    <t>Утверждена решением Общего собрания членов СНТ "Зелёный сад" от 13.06.2021 г.</t>
  </si>
  <si>
    <t>Итого в месяц (з.п.+ налоги)</t>
  </si>
  <si>
    <t>(24 000 руб.*12 мес.)</t>
  </si>
  <si>
    <t>10. Содержание сайта</t>
  </si>
  <si>
    <t>11. Поощрение членов правления по итогам работы за год</t>
  </si>
  <si>
    <t>12. Непредвиденные расходы</t>
  </si>
  <si>
    <t>15.Электронный документооборот (сдача отчетности)</t>
  </si>
  <si>
    <t>5. Эл.энергия общего пользования-50 000 руб.                            Технологические потери, возникающие в объектах электросетевого хозяйства СНТ-500 000 руб.</t>
  </si>
  <si>
    <t xml:space="preserve">Проект приходно-расходной сметы с  01.05.2024 г. по 31.12. 2024 г. </t>
  </si>
  <si>
    <t>16. Поощрение членов Ревизионной комиссии</t>
  </si>
  <si>
    <t>13. Консервация на зим.период системы летнего в/п</t>
  </si>
  <si>
    <t>17. Погашение задолженности перед    ООО "ИРКУТСКЭНЕРГОСБЫТ"</t>
  </si>
  <si>
    <r>
      <t>6. Вывоз мусора</t>
    </r>
    <r>
      <rPr>
        <sz val="8"/>
        <color theme="1"/>
        <rFont val="Calibri"/>
        <family val="2"/>
        <charset val="204"/>
        <scheme val="minor"/>
      </rPr>
      <t xml:space="preserve"> </t>
    </r>
    <r>
      <rPr>
        <sz val="11"/>
        <color theme="1"/>
        <rFont val="Calibri"/>
        <family val="2"/>
        <charset val="204"/>
        <scheme val="minor"/>
      </rPr>
      <t>11625,58 р. В мес.</t>
    </r>
  </si>
  <si>
    <t>9. Услуги связи сторожа 335 руб. в месяц</t>
  </si>
  <si>
    <t>14. Компенсация ГСМ (1200,00 в мес.). Поездка председателя в органы местного самоуправления, различные ведомства, поездки на закуп расходных материалов</t>
  </si>
  <si>
    <t>18. Грейдирование дорог СНТ</t>
  </si>
  <si>
    <t>(6 175 856,66 : 3 451,23)</t>
  </si>
  <si>
    <t>354100 м2/3451,23</t>
  </si>
  <si>
    <t>Зам председатель</t>
  </si>
  <si>
    <t>Приложение 5 к протоколу Общего собрания членов СНТ "Зелёный сад" от 14.07.2024 г.</t>
  </si>
  <si>
    <t>Заработная плата и налоги</t>
  </si>
  <si>
    <t>Налог на землю общего пользования</t>
  </si>
  <si>
    <t>Бухгалтерские услуги</t>
  </si>
  <si>
    <t xml:space="preserve"> Союз садоводов</t>
  </si>
  <si>
    <t>Канцелярские товары</t>
  </si>
  <si>
    <t>Услуги связи сторожа 335 руб. в месяц</t>
  </si>
  <si>
    <t>Содержание сайта</t>
  </si>
  <si>
    <t>Поощрение членов правления по итогам работы за год</t>
  </si>
  <si>
    <t>Непредвиденные расходы</t>
  </si>
  <si>
    <t>Консервация на зим.период системы летнего в/п</t>
  </si>
  <si>
    <t>Электронный документооборот (сдача отчетности)</t>
  </si>
  <si>
    <t>Поощрение членов Ревизионной комиссии</t>
  </si>
  <si>
    <t>Грейдирование дорог СНТ</t>
  </si>
  <si>
    <t xml:space="preserve">Эл.энергия мест общего пользования-50 000 руб.                            </t>
  </si>
  <si>
    <t>Корректировка технологических потерь, возникающих в объектах электросетевого хозяйства СНТ за предыдущие расчетные периоды</t>
  </si>
  <si>
    <t>Расходы на сод.им. общего польз.</t>
  </si>
  <si>
    <t>Компенсация ГСМ (2400,00 в мес.). Поездки председателя в органы местного самоуправления, различные ведомства, поездки на закуп расходных материалов</t>
  </si>
  <si>
    <t>Технологические потери, возникающие в объектах электросетевого хозяйства СНТ на основании договора поставки с РСО ВЛ-10кВ-3,4% + на основании протокола № 1 от 15.03.2024г., составленного Электротехнической лабораторией (свидетельство №1688 от 31.08.2023г.) ВЛ-0,4кВ - 9,4% от потребленной мощности за предыдущий расчетный период</t>
  </si>
  <si>
    <t>Юридические услуги</t>
  </si>
  <si>
    <t>Установка видеонаблюдения на остановке и детской площадке с учетом облачного хранилища</t>
  </si>
  <si>
    <t>(3 691 000руб. / 3 451,23 соток)</t>
  </si>
  <si>
    <t xml:space="preserve"> *за 1 м2 земельного участка 10,69 руб.</t>
  </si>
  <si>
    <r>
      <t>Вывоз мусора</t>
    </r>
    <r>
      <rPr>
        <sz val="8"/>
        <color theme="1"/>
        <rFont val="Calibri"/>
        <family val="2"/>
        <charset val="204"/>
        <scheme val="minor"/>
      </rPr>
      <t xml:space="preserve"> </t>
    </r>
    <r>
      <rPr>
        <sz val="11"/>
        <color theme="1"/>
        <rFont val="Calibri"/>
        <family val="2"/>
        <charset val="204"/>
        <scheme val="minor"/>
      </rPr>
      <t>11 625,58 р.*2 мес.+12 803,41*6 мес.</t>
    </r>
  </si>
  <si>
    <t>резерв на оплату отпуск. (36дн.)</t>
  </si>
  <si>
    <t>Членский взнос за одну сотку (руб)</t>
  </si>
  <si>
    <t xml:space="preserve">Эл.энергия мест общего пользования-56 000 руб.                            </t>
  </si>
  <si>
    <t>Бухгалтерские услуги (12*30 000)</t>
  </si>
  <si>
    <t>Услуги связи сторожа 500 руб. в месяц</t>
  </si>
  <si>
    <t>Компенсация ГСМ (2400,00 в мес.). Поездки председателя в органы местного самоуправления, различные ведомства, поездки на закуп и доставку расходных материалов (в пределах норматива)</t>
  </si>
  <si>
    <t>Энергетик (0,44 ставки)</t>
  </si>
  <si>
    <t>Сторож-дворник (0,86 ставки)</t>
  </si>
  <si>
    <t>Сантехник (0,11ставки)</t>
  </si>
  <si>
    <t>Поощрение членов правления по итогам работы за год, поощрение членов Ревизионной комиссии</t>
  </si>
  <si>
    <t>Технологические потери, возникающие в объектах электросетевого хозяйства СНТ на основании договора поставки с РСО ВЛ-10кВ-3,% + на основании протокола № 1 от 15.03.2024г., составленного Электротехнической лабораторией (свидетельство №1688 от 31.08.2023г.) ВЛ-0,4кВ - 9,6% от потребленной мощности за предыдущий расчетный период с учетом повышение стоимости эл. энергии.</t>
  </si>
  <si>
    <t xml:space="preserve">Проект приходно-расходной сметы с  01.01.2026 г. по 31.12. 2026 г. </t>
  </si>
  <si>
    <r>
      <t>Вывоз ТКО (мусора)</t>
    </r>
    <r>
      <rPr>
        <sz val="8"/>
        <color theme="1"/>
        <rFont val="Calibri"/>
        <family val="2"/>
        <charset val="204"/>
        <scheme val="minor"/>
      </rPr>
      <t xml:space="preserve">  </t>
    </r>
    <r>
      <rPr>
        <sz val="11"/>
        <color theme="1"/>
        <rFont val="Calibri"/>
        <family val="2"/>
        <charset val="204"/>
        <scheme val="minor"/>
      </rPr>
      <t>(55 703,99*6 мес.+62 388,47*6 мес)</t>
    </r>
  </si>
  <si>
    <t>Обслуживание видеонаблюдения на остановке и места для отдыха с учетом облачного хранилища</t>
  </si>
  <si>
    <t>Расходы на восстановительные работы для приведения в надлежащее состояние
инфраструктуры СНТ после возможных аварий.</t>
  </si>
  <si>
    <t xml:space="preserve"> *за 1 м2 земельного участка 13,50 руб.</t>
  </si>
  <si>
    <t>Приложение № 1 к протоколу Общего собрания членов СНТ "Зелёный сад" от 14.09.2025  г.</t>
  </si>
  <si>
    <t>руб.</t>
  </si>
  <si>
    <t>Общая площадь земельных участков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</si>
</sst>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scheme val="minor"/>
    </font>
    <font>
      <sz val="8"/>
      <color theme="1"/>
      <name val="Calibri"/>
      <family val="2"/>
      <charset val="204"/>
      <scheme val="minor"/>
    </font>
    <font>
      <sz val="11"/>
      <color theme="0" tint="-4.9989318521683403E-2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1" fontId="0" fillId="0" borderId="0" xfId="0" applyNumberFormat="1"/>
    <xf numFmtId="1" fontId="3" fillId="0" borderId="0" xfId="0" applyNumberFormat="1" applyFont="1"/>
    <xf numFmtId="0" fontId="3" fillId="0" borderId="0" xfId="0" applyFont="1"/>
    <xf numFmtId="4" fontId="3" fillId="0" borderId="0" xfId="0" applyNumberFormat="1" applyFont="1"/>
    <xf numFmtId="3" fontId="3" fillId="0" borderId="0" xfId="0" applyNumberFormat="1" applyFont="1"/>
    <xf numFmtId="0" fontId="0" fillId="0" borderId="1" xfId="0" applyBorder="1"/>
    <xf numFmtId="1" fontId="0" fillId="0" borderId="1" xfId="0" applyNumberFormat="1" applyBorder="1"/>
    <xf numFmtId="0" fontId="3" fillId="0" borderId="1" xfId="0" applyFont="1" applyBorder="1"/>
    <xf numFmtId="3" fontId="3" fillId="0" borderId="1" xfId="0" applyNumberFormat="1" applyFont="1" applyBorder="1"/>
    <xf numFmtId="3" fontId="0" fillId="0" borderId="1" xfId="0" applyNumberFormat="1" applyBorder="1"/>
    <xf numFmtId="3" fontId="4" fillId="0" borderId="0" xfId="0" applyNumberFormat="1" applyFont="1"/>
    <xf numFmtId="0" fontId="6" fillId="0" borderId="0" xfId="0" applyFont="1"/>
    <xf numFmtId="0" fontId="6" fillId="2" borderId="0" xfId="0" applyFont="1" applyFill="1"/>
    <xf numFmtId="1" fontId="6" fillId="2" borderId="0" xfId="0" applyNumberFormat="1" applyFont="1" applyFill="1"/>
    <xf numFmtId="4" fontId="0" fillId="0" borderId="0" xfId="0" applyNumberFormat="1"/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8" fillId="0" borderId="0" xfId="0" applyFont="1"/>
    <xf numFmtId="1" fontId="3" fillId="0" borderId="1" xfId="0" applyNumberFormat="1" applyFont="1" applyBorder="1"/>
    <xf numFmtId="0" fontId="9" fillId="2" borderId="0" xfId="0" applyFont="1" applyFill="1"/>
    <xf numFmtId="0" fontId="0" fillId="0" borderId="0" xfId="0" applyAlignment="1">
      <alignment horizontal="center" vertical="center"/>
    </xf>
    <xf numFmtId="3" fontId="3" fillId="0" borderId="1" xfId="0" applyNumberFormat="1" applyFont="1" applyBorder="1" applyAlignment="1">
      <alignment horizontal="right" vertical="center"/>
    </xf>
    <xf numFmtId="2" fontId="0" fillId="0" borderId="0" xfId="0" applyNumberFormat="1"/>
    <xf numFmtId="0" fontId="0" fillId="0" borderId="4" xfId="0" applyBorder="1" applyAlignment="1">
      <alignment horizontal="center" vertical="center"/>
    </xf>
    <xf numFmtId="0" fontId="0" fillId="0" borderId="4" xfId="0" applyBorder="1"/>
    <xf numFmtId="0" fontId="3" fillId="0" borderId="4" xfId="0" applyFont="1" applyBorder="1"/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4" fontId="0" fillId="0" borderId="0" xfId="0" applyNumberFormat="1"/>
    <xf numFmtId="3" fontId="2" fillId="0" borderId="0" xfId="0" applyNumberFormat="1" applyFont="1"/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left" wrapText="1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10" fillId="2" borderId="0" xfId="0" applyFont="1" applyFill="1" applyAlignment="1">
      <alignment horizontal="center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4"/>
  <sheetViews>
    <sheetView tabSelected="1" topLeftCell="A19" zoomScale="90" zoomScaleNormal="90" workbookViewId="0">
      <selection activeCell="I31" sqref="I31"/>
    </sheetView>
  </sheetViews>
  <sheetFormatPr defaultRowHeight="15" x14ac:dyDescent="0.25"/>
  <cols>
    <col min="1" max="1" width="5.28515625" style="22" customWidth="1"/>
    <col min="2" max="2" width="28.42578125" customWidth="1"/>
    <col min="3" max="3" width="13.7109375" customWidth="1"/>
    <col min="4" max="4" width="10.7109375" style="1" customWidth="1"/>
    <col min="5" max="5" width="11.28515625" bestFit="1" customWidth="1"/>
    <col min="6" max="6" width="11.28515625" customWidth="1"/>
    <col min="7" max="7" width="12.7109375" customWidth="1"/>
    <col min="8" max="8" width="16.5703125" customWidth="1"/>
  </cols>
  <sheetData>
    <row r="1" spans="1:13" ht="23.45" customHeight="1" x14ac:dyDescent="0.3">
      <c r="B1" s="36" t="s">
        <v>75</v>
      </c>
      <c r="C1" s="36"/>
      <c r="D1" s="36"/>
      <c r="E1" s="36"/>
      <c r="F1" s="36"/>
      <c r="G1" s="36"/>
    </row>
    <row r="2" spans="1:13" s="3" customFormat="1" x14ac:dyDescent="0.25">
      <c r="A2" s="42" t="s">
        <v>80</v>
      </c>
      <c r="B2" s="42"/>
      <c r="C2" s="42"/>
      <c r="D2" s="42"/>
      <c r="E2" s="42"/>
      <c r="F2" s="42"/>
      <c r="G2" s="42"/>
    </row>
    <row r="3" spans="1:13" ht="3.75" customHeight="1" x14ac:dyDescent="0.25">
      <c r="B3" s="13" t="s">
        <v>21</v>
      </c>
      <c r="C3" s="13"/>
      <c r="D3" s="14"/>
      <c r="E3" s="13"/>
      <c r="F3" s="13"/>
      <c r="G3" s="13"/>
    </row>
    <row r="4" spans="1:13" x14ac:dyDescent="0.25">
      <c r="A4" s="28">
        <v>1</v>
      </c>
      <c r="B4" t="s">
        <v>41</v>
      </c>
    </row>
    <row r="5" spans="1:13" ht="60" x14ac:dyDescent="0.25">
      <c r="A5" s="29"/>
      <c r="B5" s="25" t="s">
        <v>3</v>
      </c>
      <c r="C5" s="16" t="s">
        <v>4</v>
      </c>
      <c r="D5" s="17" t="s">
        <v>5</v>
      </c>
      <c r="E5" s="16" t="s">
        <v>6</v>
      </c>
      <c r="F5" s="18" t="s">
        <v>22</v>
      </c>
      <c r="G5" s="18" t="s">
        <v>16</v>
      </c>
      <c r="M5" s="12"/>
    </row>
    <row r="6" spans="1:13" x14ac:dyDescent="0.25">
      <c r="A6" s="29"/>
      <c r="B6" s="26" t="s">
        <v>0</v>
      </c>
      <c r="C6" s="6">
        <v>35313</v>
      </c>
      <c r="D6" s="7">
        <f>C6/0.87</f>
        <v>40589.65517241379</v>
      </c>
      <c r="E6" s="10">
        <f>D6*30.2%</f>
        <v>12258.075862068965</v>
      </c>
      <c r="F6" s="10">
        <f>SUM(D6:E6)</f>
        <v>52847.731034482757</v>
      </c>
      <c r="G6" s="10">
        <f>F6*12</f>
        <v>634172.77241379302</v>
      </c>
      <c r="J6" s="19"/>
    </row>
    <row r="7" spans="1:13" x14ac:dyDescent="0.25">
      <c r="A7" s="29"/>
      <c r="B7" s="26" t="s">
        <v>70</v>
      </c>
      <c r="C7" s="6">
        <v>12872</v>
      </c>
      <c r="D7" s="7">
        <f t="shared" ref="D7:D9" si="0">C7/0.87</f>
        <v>14795.402298850575</v>
      </c>
      <c r="E7" s="10">
        <f t="shared" ref="E7:E9" si="1">D7*30.2%</f>
        <v>4468.2114942528733</v>
      </c>
      <c r="F7" s="10">
        <f t="shared" ref="F7:F9" si="2">SUM(D7:E7)</f>
        <v>19263.613793103446</v>
      </c>
      <c r="G7" s="10">
        <f>F7*12</f>
        <v>231163.36551724136</v>
      </c>
    </row>
    <row r="8" spans="1:13" x14ac:dyDescent="0.25">
      <c r="A8" s="29"/>
      <c r="B8" s="26" t="s">
        <v>71</v>
      </c>
      <c r="C8" s="6">
        <v>25076</v>
      </c>
      <c r="D8" s="7">
        <f t="shared" si="0"/>
        <v>28822.988505747126</v>
      </c>
      <c r="E8" s="10">
        <f t="shared" si="1"/>
        <v>8704.542528735632</v>
      </c>
      <c r="F8" s="10">
        <f t="shared" si="2"/>
        <v>37527.531034482759</v>
      </c>
      <c r="G8" s="10">
        <f>F8*12</f>
        <v>450330.37241379311</v>
      </c>
    </row>
    <row r="9" spans="1:13" x14ac:dyDescent="0.25">
      <c r="A9" s="29"/>
      <c r="B9" s="26" t="s">
        <v>72</v>
      </c>
      <c r="C9" s="6">
        <v>3205</v>
      </c>
      <c r="D9" s="7">
        <f t="shared" si="0"/>
        <v>3683.9080459770116</v>
      </c>
      <c r="E9" s="10">
        <f t="shared" si="1"/>
        <v>1112.5402298850574</v>
      </c>
      <c r="F9" s="10">
        <f t="shared" si="2"/>
        <v>4796.4482758620688</v>
      </c>
      <c r="G9" s="10">
        <f>F9*12</f>
        <v>57557.379310344826</v>
      </c>
    </row>
    <row r="10" spans="1:13" x14ac:dyDescent="0.25">
      <c r="A10" s="29"/>
      <c r="B10" s="26" t="s">
        <v>64</v>
      </c>
      <c r="C10" s="6"/>
      <c r="D10" s="7"/>
      <c r="E10" s="10"/>
      <c r="F10" s="10"/>
      <c r="G10" s="10">
        <v>135441</v>
      </c>
    </row>
    <row r="11" spans="1:13" x14ac:dyDescent="0.25">
      <c r="A11" s="30"/>
      <c r="B11" s="27" t="s">
        <v>17</v>
      </c>
      <c r="C11" s="8">
        <f>SUM(C6:C9)</f>
        <v>76466</v>
      </c>
      <c r="D11" s="20">
        <f t="shared" ref="D11:F11" si="3">SUM(D6:D9)</f>
        <v>87891.954022988502</v>
      </c>
      <c r="E11" s="20">
        <f t="shared" si="3"/>
        <v>26543.370114942529</v>
      </c>
      <c r="F11" s="20">
        <f t="shared" si="3"/>
        <v>114435.32413793103</v>
      </c>
      <c r="G11" s="9">
        <f>SUM(G6:G10)</f>
        <v>1508664.8896551724</v>
      </c>
    </row>
    <row r="12" spans="1:13" ht="21.95" customHeight="1" x14ac:dyDescent="0.25"/>
    <row r="13" spans="1:13" ht="28.5" customHeight="1" x14ac:dyDescent="0.25">
      <c r="A13" s="16">
        <v>2</v>
      </c>
      <c r="B13" s="37" t="s">
        <v>42</v>
      </c>
      <c r="C13" s="37"/>
      <c r="D13" s="37"/>
      <c r="E13" s="37"/>
      <c r="F13" s="37"/>
      <c r="G13" s="9">
        <v>330</v>
      </c>
    </row>
    <row r="14" spans="1:13" ht="28.5" customHeight="1" x14ac:dyDescent="0.25">
      <c r="A14" s="16">
        <v>3</v>
      </c>
      <c r="B14" s="37" t="s">
        <v>67</v>
      </c>
      <c r="C14" s="37"/>
      <c r="D14" s="37"/>
      <c r="E14" s="37"/>
      <c r="F14" s="37"/>
      <c r="G14" s="9">
        <v>360000</v>
      </c>
    </row>
    <row r="15" spans="1:13" ht="28.5" customHeight="1" x14ac:dyDescent="0.25">
      <c r="A15" s="16">
        <v>4</v>
      </c>
      <c r="B15" s="37" t="s">
        <v>44</v>
      </c>
      <c r="C15" s="37"/>
      <c r="D15" s="37"/>
      <c r="E15" s="37"/>
      <c r="F15" s="37"/>
      <c r="G15" s="9">
        <v>14940</v>
      </c>
    </row>
    <row r="16" spans="1:13" ht="28.5" customHeight="1" x14ac:dyDescent="0.25">
      <c r="A16" s="16">
        <v>5</v>
      </c>
      <c r="B16" s="37" t="s">
        <v>66</v>
      </c>
      <c r="C16" s="37"/>
      <c r="D16" s="37"/>
      <c r="E16" s="37"/>
      <c r="F16" s="37"/>
      <c r="G16" s="9">
        <v>56000</v>
      </c>
    </row>
    <row r="17" spans="1:10" ht="77.650000000000006" customHeight="1" x14ac:dyDescent="0.25">
      <c r="A17" s="16">
        <v>6</v>
      </c>
      <c r="B17" s="38" t="s">
        <v>74</v>
      </c>
      <c r="C17" s="38"/>
      <c r="D17" s="38"/>
      <c r="E17" s="38"/>
      <c r="F17" s="38"/>
      <c r="G17" s="23">
        <v>1510732</v>
      </c>
    </row>
    <row r="18" spans="1:10" ht="28.5" customHeight="1" x14ac:dyDescent="0.25">
      <c r="A18" s="16">
        <v>7</v>
      </c>
      <c r="B18" s="39" t="s">
        <v>76</v>
      </c>
      <c r="C18" s="40"/>
      <c r="D18" s="40"/>
      <c r="E18" s="40"/>
      <c r="F18" s="41"/>
      <c r="G18" s="9">
        <v>708555</v>
      </c>
    </row>
    <row r="19" spans="1:10" ht="28.5" customHeight="1" x14ac:dyDescent="0.25">
      <c r="A19" s="16">
        <v>8</v>
      </c>
      <c r="B19" s="39" t="s">
        <v>56</v>
      </c>
      <c r="C19" s="40"/>
      <c r="D19" s="40"/>
      <c r="E19" s="40"/>
      <c r="F19" s="41"/>
      <c r="G19" s="9">
        <v>100000</v>
      </c>
    </row>
    <row r="20" spans="1:10" ht="28.5" customHeight="1" x14ac:dyDescent="0.25">
      <c r="A20" s="16">
        <v>9</v>
      </c>
      <c r="B20" s="39" t="s">
        <v>45</v>
      </c>
      <c r="C20" s="40"/>
      <c r="D20" s="40"/>
      <c r="E20" s="40"/>
      <c r="F20" s="41"/>
      <c r="G20" s="9">
        <v>15000</v>
      </c>
    </row>
    <row r="21" spans="1:10" ht="28.5" customHeight="1" x14ac:dyDescent="0.25">
      <c r="A21" s="16">
        <v>10</v>
      </c>
      <c r="B21" s="39" t="s">
        <v>68</v>
      </c>
      <c r="C21" s="40"/>
      <c r="D21" s="40"/>
      <c r="E21" s="40"/>
      <c r="F21" s="41"/>
      <c r="G21" s="9">
        <v>6000</v>
      </c>
    </row>
    <row r="22" spans="1:10" ht="28.5" customHeight="1" x14ac:dyDescent="0.25">
      <c r="A22" s="16">
        <v>11</v>
      </c>
      <c r="B22" s="39" t="s">
        <v>47</v>
      </c>
      <c r="C22" s="40"/>
      <c r="D22" s="40"/>
      <c r="E22" s="40"/>
      <c r="F22" s="41"/>
      <c r="G22" s="9">
        <v>1000</v>
      </c>
    </row>
    <row r="23" spans="1:10" ht="28.5" customHeight="1" x14ac:dyDescent="0.25">
      <c r="A23" s="16">
        <v>12</v>
      </c>
      <c r="B23" s="33" t="s">
        <v>73</v>
      </c>
      <c r="C23" s="34"/>
      <c r="D23" s="34"/>
      <c r="E23" s="34"/>
      <c r="F23" s="35"/>
      <c r="G23" s="9">
        <v>85000</v>
      </c>
    </row>
    <row r="24" spans="1:10" ht="28.5" customHeight="1" x14ac:dyDescent="0.25">
      <c r="A24" s="16">
        <v>13</v>
      </c>
      <c r="B24" s="43" t="s">
        <v>78</v>
      </c>
      <c r="C24" s="40"/>
      <c r="D24" s="40"/>
      <c r="E24" s="40"/>
      <c r="F24" s="41"/>
      <c r="G24" s="9">
        <v>70000</v>
      </c>
    </row>
    <row r="25" spans="1:10" ht="28.5" customHeight="1" x14ac:dyDescent="0.25">
      <c r="A25" s="16">
        <v>14</v>
      </c>
      <c r="B25" s="39" t="s">
        <v>50</v>
      </c>
      <c r="C25" s="40"/>
      <c r="D25" s="40"/>
      <c r="E25" s="40"/>
      <c r="F25" s="41"/>
      <c r="G25" s="9">
        <v>15000</v>
      </c>
    </row>
    <row r="26" spans="1:10" ht="43.5" customHeight="1" x14ac:dyDescent="0.25">
      <c r="A26" s="16">
        <v>15</v>
      </c>
      <c r="B26" s="33" t="s">
        <v>69</v>
      </c>
      <c r="C26" s="34"/>
      <c r="D26" s="34"/>
      <c r="E26" s="34"/>
      <c r="F26" s="35"/>
      <c r="G26" s="9">
        <v>28800</v>
      </c>
    </row>
    <row r="27" spans="1:10" ht="28.5" customHeight="1" x14ac:dyDescent="0.25">
      <c r="A27" s="16">
        <v>16</v>
      </c>
      <c r="B27" s="39" t="s">
        <v>51</v>
      </c>
      <c r="C27" s="40"/>
      <c r="D27" s="40"/>
      <c r="E27" s="40"/>
      <c r="F27" s="41"/>
      <c r="G27" s="9">
        <v>5000</v>
      </c>
    </row>
    <row r="28" spans="1:10" ht="28.5" customHeight="1" x14ac:dyDescent="0.25">
      <c r="A28" s="16">
        <v>17</v>
      </c>
      <c r="B28" s="39" t="s">
        <v>53</v>
      </c>
      <c r="C28" s="40"/>
      <c r="D28" s="40"/>
      <c r="E28" s="40"/>
      <c r="F28" s="41"/>
      <c r="G28" s="9">
        <v>210000</v>
      </c>
    </row>
    <row r="29" spans="1:10" ht="28.5" customHeight="1" x14ac:dyDescent="0.25">
      <c r="A29" s="16">
        <v>18</v>
      </c>
      <c r="B29" s="43" t="s">
        <v>77</v>
      </c>
      <c r="C29" s="44"/>
      <c r="D29" s="44"/>
      <c r="E29" s="44"/>
      <c r="F29" s="45"/>
      <c r="G29" s="9">
        <v>10000</v>
      </c>
    </row>
    <row r="30" spans="1:10" ht="20.100000000000001" customHeight="1" x14ac:dyDescent="0.25">
      <c r="A30" s="16"/>
      <c r="B30" s="39" t="s">
        <v>12</v>
      </c>
      <c r="C30" s="40"/>
      <c r="D30" s="40"/>
      <c r="E30" s="40"/>
      <c r="F30" s="41"/>
      <c r="G30" s="9">
        <f>SUM(G11:G29)</f>
        <v>4705021.8896551728</v>
      </c>
      <c r="H30" s="24"/>
      <c r="J30" s="24"/>
    </row>
    <row r="31" spans="1:10" ht="21" customHeight="1" x14ac:dyDescent="0.25">
      <c r="B31" t="s">
        <v>82</v>
      </c>
      <c r="D31" s="2">
        <v>3488.81</v>
      </c>
      <c r="E31" t="s">
        <v>14</v>
      </c>
    </row>
    <row r="32" spans="1:10" x14ac:dyDescent="0.25">
      <c r="B32" s="3" t="s">
        <v>65</v>
      </c>
      <c r="D32" s="2">
        <f>G30/D31+1</f>
        <v>1349.6036469899975</v>
      </c>
      <c r="E32" s="32" t="s">
        <v>81</v>
      </c>
    </row>
    <row r="33" spans="2:8" x14ac:dyDescent="0.25">
      <c r="B33" t="s">
        <v>79</v>
      </c>
    </row>
    <row r="34" spans="2:8" x14ac:dyDescent="0.25">
      <c r="H34" s="1"/>
    </row>
  </sheetData>
  <mergeCells count="20">
    <mergeCell ref="B28:F28"/>
    <mergeCell ref="B29:F29"/>
    <mergeCell ref="B30:F30"/>
    <mergeCell ref="B24:F24"/>
    <mergeCell ref="B25:F25"/>
    <mergeCell ref="B26:F26"/>
    <mergeCell ref="B27:F27"/>
    <mergeCell ref="B23:F23"/>
    <mergeCell ref="B1:G1"/>
    <mergeCell ref="B13:F13"/>
    <mergeCell ref="B14:F14"/>
    <mergeCell ref="B15:F15"/>
    <mergeCell ref="B16:F16"/>
    <mergeCell ref="B17:F17"/>
    <mergeCell ref="B18:F18"/>
    <mergeCell ref="B19:F19"/>
    <mergeCell ref="B20:F20"/>
    <mergeCell ref="B21:F21"/>
    <mergeCell ref="B22:F22"/>
    <mergeCell ref="A2:G2"/>
  </mergeCells>
  <pageMargins left="0.70866141732283472" right="0.70866141732283472" top="0.35433070866141736" bottom="0.35433070866141736" header="0" footer="0"/>
  <pageSetup paperSize="9" scale="93" orientation="portrait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8"/>
  <sheetViews>
    <sheetView topLeftCell="A10" workbookViewId="0">
      <selection activeCell="F35" sqref="F35"/>
    </sheetView>
  </sheetViews>
  <sheetFormatPr defaultRowHeight="15" x14ac:dyDescent="0.25"/>
  <cols>
    <col min="1" max="1" width="25.5703125" customWidth="1"/>
    <col min="2" max="2" width="11.5703125" customWidth="1"/>
    <col min="3" max="3" width="16" style="1" customWidth="1"/>
    <col min="4" max="4" width="11.28515625" bestFit="1" customWidth="1"/>
    <col min="5" max="5" width="11.28515625" customWidth="1"/>
    <col min="6" max="6" width="10.28515625" customWidth="1"/>
    <col min="7" max="7" width="16.5703125" customWidth="1"/>
  </cols>
  <sheetData>
    <row r="1" spans="1:12" ht="37.15" customHeight="1" x14ac:dyDescent="0.3">
      <c r="A1" s="36" t="s">
        <v>29</v>
      </c>
      <c r="B1" s="36"/>
      <c r="C1" s="36"/>
      <c r="D1" s="36"/>
      <c r="E1" s="36"/>
      <c r="F1" s="36"/>
    </row>
    <row r="2" spans="1:12" x14ac:dyDescent="0.25">
      <c r="A2" s="13" t="s">
        <v>20</v>
      </c>
      <c r="B2" s="13"/>
      <c r="C2" s="14"/>
      <c r="D2" s="13"/>
      <c r="E2" s="13"/>
      <c r="F2" s="13"/>
    </row>
    <row r="3" spans="1:12" ht="3.75" customHeight="1" x14ac:dyDescent="0.25">
      <c r="A3" s="13" t="s">
        <v>21</v>
      </c>
      <c r="B3" s="13"/>
      <c r="C3" s="14"/>
      <c r="D3" s="13"/>
      <c r="E3" s="13"/>
      <c r="F3" s="13"/>
    </row>
    <row r="4" spans="1:12" x14ac:dyDescent="0.25">
      <c r="A4" t="s">
        <v>7</v>
      </c>
    </row>
    <row r="5" spans="1:12" ht="60" x14ac:dyDescent="0.25">
      <c r="A5" s="16" t="s">
        <v>3</v>
      </c>
      <c r="B5" s="16" t="s">
        <v>4</v>
      </c>
      <c r="C5" s="17" t="s">
        <v>5</v>
      </c>
      <c r="D5" s="16" t="s">
        <v>6</v>
      </c>
      <c r="E5" s="18" t="s">
        <v>22</v>
      </c>
      <c r="F5" s="18" t="s">
        <v>16</v>
      </c>
      <c r="L5" s="12"/>
    </row>
    <row r="6" spans="1:12" x14ac:dyDescent="0.25">
      <c r="A6" s="6" t="s">
        <v>0</v>
      </c>
      <c r="B6" s="6">
        <v>27225</v>
      </c>
      <c r="C6" s="7">
        <f>B6/0.87</f>
        <v>31293.103448275862</v>
      </c>
      <c r="D6" s="10">
        <f>C6*30.2%</f>
        <v>9450.5172413793098</v>
      </c>
      <c r="E6" s="10">
        <f>SUM(C6:D6)</f>
        <v>40743.620689655174</v>
      </c>
      <c r="F6" s="10">
        <f>E6*8</f>
        <v>325948.96551724139</v>
      </c>
      <c r="I6" s="19"/>
    </row>
    <row r="7" spans="1:12" x14ac:dyDescent="0.25">
      <c r="A7" s="6" t="s">
        <v>1</v>
      </c>
      <c r="B7" s="6">
        <v>9317</v>
      </c>
      <c r="C7" s="7">
        <f t="shared" ref="C7:C9" si="0">B7/0.87</f>
        <v>10709.19540229885</v>
      </c>
      <c r="D7" s="10">
        <f t="shared" ref="D7:D9" si="1">C7*30.2%</f>
        <v>3234.1770114942528</v>
      </c>
      <c r="E7" s="10">
        <f t="shared" ref="E7:E9" si="2">SUM(C7:D7)</f>
        <v>13943.372413793102</v>
      </c>
      <c r="F7" s="10">
        <f t="shared" ref="F7:F9" si="3">E7*8</f>
        <v>111546.97931034482</v>
      </c>
    </row>
    <row r="8" spans="1:12" x14ac:dyDescent="0.25">
      <c r="A8" s="6" t="s">
        <v>18</v>
      </c>
      <c r="B8" s="6">
        <v>18150</v>
      </c>
      <c r="C8" s="7">
        <f t="shared" si="0"/>
        <v>20862.068965517243</v>
      </c>
      <c r="D8" s="10">
        <f t="shared" si="1"/>
        <v>6300.3448275862074</v>
      </c>
      <c r="E8" s="10">
        <f t="shared" si="2"/>
        <v>27162.413793103449</v>
      </c>
      <c r="F8" s="10">
        <f t="shared" si="3"/>
        <v>217299.31034482759</v>
      </c>
    </row>
    <row r="9" spans="1:12" x14ac:dyDescent="0.25">
      <c r="A9" s="6" t="s">
        <v>2</v>
      </c>
      <c r="B9" s="6">
        <v>2319</v>
      </c>
      <c r="C9" s="7">
        <f t="shared" si="0"/>
        <v>2665.5172413793102</v>
      </c>
      <c r="D9" s="10">
        <f t="shared" si="1"/>
        <v>804.98620689655172</v>
      </c>
      <c r="E9" s="10">
        <f t="shared" si="2"/>
        <v>3470.503448275862</v>
      </c>
      <c r="F9" s="10">
        <f t="shared" si="3"/>
        <v>27764.027586206896</v>
      </c>
    </row>
    <row r="10" spans="1:12" x14ac:dyDescent="0.25">
      <c r="A10" s="8" t="s">
        <v>17</v>
      </c>
      <c r="B10" s="8">
        <f>SUM(B6:B9)</f>
        <v>57011</v>
      </c>
      <c r="C10" s="9">
        <f t="shared" ref="C10:E10" si="4">SUM(C6:C9)</f>
        <v>65529.885057471263</v>
      </c>
      <c r="D10" s="9">
        <f t="shared" si="4"/>
        <v>19790.025287356322</v>
      </c>
      <c r="E10" s="9">
        <f t="shared" si="4"/>
        <v>85319.910344827586</v>
      </c>
      <c r="F10" s="9">
        <f>F6+F7+F8+F9</f>
        <v>682559.28275862068</v>
      </c>
    </row>
    <row r="12" spans="1:12" x14ac:dyDescent="0.25">
      <c r="A12" t="s">
        <v>19</v>
      </c>
      <c r="D12" s="5">
        <v>220</v>
      </c>
    </row>
    <row r="14" spans="1:12" x14ac:dyDescent="0.25">
      <c r="A14" t="s">
        <v>8</v>
      </c>
      <c r="B14" t="s">
        <v>23</v>
      </c>
      <c r="D14" s="5">
        <v>192000</v>
      </c>
    </row>
    <row r="16" spans="1:12" x14ac:dyDescent="0.25">
      <c r="A16" t="s">
        <v>9</v>
      </c>
      <c r="D16" s="5">
        <v>14940</v>
      </c>
    </row>
    <row r="18" spans="1:6" ht="44.25" customHeight="1" x14ac:dyDescent="0.25">
      <c r="A18" s="47" t="s">
        <v>28</v>
      </c>
      <c r="B18" s="47"/>
      <c r="C18" s="47"/>
      <c r="D18" s="5">
        <v>400000</v>
      </c>
    </row>
    <row r="20" spans="1:6" x14ac:dyDescent="0.25">
      <c r="A20" t="s">
        <v>33</v>
      </c>
      <c r="B20" s="11"/>
      <c r="D20" s="4">
        <v>93005</v>
      </c>
      <c r="F20" s="15"/>
    </row>
    <row r="22" spans="1:6" x14ac:dyDescent="0.25">
      <c r="A22" t="s">
        <v>10</v>
      </c>
      <c r="D22" s="5">
        <v>101667</v>
      </c>
    </row>
    <row r="23" spans="1:6" x14ac:dyDescent="0.25">
      <c r="D23" s="3"/>
    </row>
    <row r="24" spans="1:6" x14ac:dyDescent="0.25">
      <c r="A24" t="s">
        <v>11</v>
      </c>
      <c r="D24" s="5">
        <v>8000</v>
      </c>
    </row>
    <row r="26" spans="1:6" x14ac:dyDescent="0.25">
      <c r="A26" t="s">
        <v>34</v>
      </c>
      <c r="D26" s="5">
        <v>1787</v>
      </c>
    </row>
    <row r="27" spans="1:6" x14ac:dyDescent="0.25">
      <c r="D27" s="3"/>
    </row>
    <row r="28" spans="1:6" x14ac:dyDescent="0.25">
      <c r="A28" t="s">
        <v>24</v>
      </c>
      <c r="D28" s="5">
        <v>567</v>
      </c>
    </row>
    <row r="29" spans="1:6" x14ac:dyDescent="0.25">
      <c r="D29" s="3"/>
    </row>
    <row r="30" spans="1:6" x14ac:dyDescent="0.25">
      <c r="A30" t="s">
        <v>25</v>
      </c>
      <c r="D30" s="5">
        <v>33334</v>
      </c>
    </row>
    <row r="31" spans="1:6" x14ac:dyDescent="0.25">
      <c r="D31" s="3"/>
    </row>
    <row r="32" spans="1:6" x14ac:dyDescent="0.25">
      <c r="A32" t="s">
        <v>26</v>
      </c>
      <c r="D32" s="5">
        <v>34667</v>
      </c>
    </row>
    <row r="34" spans="1:4" x14ac:dyDescent="0.25">
      <c r="A34" t="s">
        <v>31</v>
      </c>
      <c r="D34" s="5">
        <v>12000</v>
      </c>
    </row>
    <row r="35" spans="1:4" x14ac:dyDescent="0.25">
      <c r="D35" s="5"/>
    </row>
    <row r="36" spans="1:4" ht="61.5" customHeight="1" x14ac:dyDescent="0.25">
      <c r="A36" s="47" t="s">
        <v>35</v>
      </c>
      <c r="B36" s="47"/>
      <c r="C36" s="47"/>
      <c r="D36" s="5">
        <v>9600</v>
      </c>
    </row>
    <row r="37" spans="1:4" x14ac:dyDescent="0.25">
      <c r="D37" s="3"/>
    </row>
    <row r="38" spans="1:4" x14ac:dyDescent="0.25">
      <c r="A38" t="s">
        <v>27</v>
      </c>
      <c r="D38" s="3">
        <v>2000</v>
      </c>
    </row>
    <row r="39" spans="1:4" x14ac:dyDescent="0.25">
      <c r="D39" s="3"/>
    </row>
    <row r="40" spans="1:4" x14ac:dyDescent="0.25">
      <c r="A40" s="46" t="s">
        <v>30</v>
      </c>
      <c r="B40" s="46"/>
      <c r="C40" s="46"/>
      <c r="D40" s="3">
        <v>20000</v>
      </c>
    </row>
    <row r="41" spans="1:4" x14ac:dyDescent="0.25">
      <c r="D41" s="3"/>
    </row>
    <row r="42" spans="1:4" ht="27.75" customHeight="1" x14ac:dyDescent="0.25">
      <c r="A42" s="46" t="s">
        <v>32</v>
      </c>
      <c r="B42" s="46"/>
      <c r="C42" s="46"/>
      <c r="D42" s="3">
        <v>4349510.38</v>
      </c>
    </row>
    <row r="43" spans="1:4" x14ac:dyDescent="0.25">
      <c r="D43" s="3"/>
    </row>
    <row r="44" spans="1:4" x14ac:dyDescent="0.25">
      <c r="A44" t="s">
        <v>36</v>
      </c>
      <c r="D44" s="3">
        <v>210000</v>
      </c>
    </row>
    <row r="45" spans="1:4" x14ac:dyDescent="0.25">
      <c r="D45" s="3"/>
    </row>
    <row r="46" spans="1:4" x14ac:dyDescent="0.25">
      <c r="A46" t="s">
        <v>12</v>
      </c>
      <c r="D46" s="4">
        <f>F10+D12+D14+D16+D18+D20+D22+D24+D26+D28+D30+D32+D34+D36+D38+D40+D42+D44</f>
        <v>6165856.6627586205</v>
      </c>
    </row>
    <row r="47" spans="1:4" ht="21" customHeight="1" x14ac:dyDescent="0.25">
      <c r="A47" t="s">
        <v>13</v>
      </c>
      <c r="C47" s="2" t="s">
        <v>38</v>
      </c>
      <c r="D47" t="s">
        <v>14</v>
      </c>
    </row>
    <row r="48" spans="1:4" x14ac:dyDescent="0.25">
      <c r="A48" t="s">
        <v>15</v>
      </c>
      <c r="C48" s="2" t="e">
        <f>D46/C47</f>
        <v>#VALUE!</v>
      </c>
      <c r="D48" t="s">
        <v>37</v>
      </c>
    </row>
  </sheetData>
  <mergeCells count="5">
    <mergeCell ref="A42:C42"/>
    <mergeCell ref="A1:F1"/>
    <mergeCell ref="A40:C40"/>
    <mergeCell ref="A18:C18"/>
    <mergeCell ref="A36:C36"/>
  </mergeCells>
  <pageMargins left="0.70866141732283472" right="0.70866141732283472" top="0.19685039370078741" bottom="0.19685039370078741" header="0.31496062992125984" footer="0.31496062992125984"/>
  <pageSetup paperSize="9" scale="9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7"/>
  <sheetViews>
    <sheetView topLeftCell="A7" workbookViewId="0">
      <selection activeCell="G18" sqref="G18"/>
    </sheetView>
  </sheetViews>
  <sheetFormatPr defaultRowHeight="15" x14ac:dyDescent="0.25"/>
  <cols>
    <col min="1" max="1" width="5.28515625" style="22" customWidth="1"/>
    <col min="2" max="2" width="25.5703125" customWidth="1"/>
    <col min="3" max="3" width="11.5703125" customWidth="1"/>
    <col min="4" max="4" width="10.7109375" style="1" customWidth="1"/>
    <col min="5" max="5" width="11.28515625" bestFit="1" customWidth="1"/>
    <col min="6" max="6" width="11.28515625" customWidth="1"/>
    <col min="7" max="7" width="12.7109375" customWidth="1"/>
    <col min="8" max="8" width="16.5703125" customWidth="1"/>
  </cols>
  <sheetData>
    <row r="1" spans="1:13" ht="23.45" customHeight="1" x14ac:dyDescent="0.3">
      <c r="B1" s="36" t="s">
        <v>29</v>
      </c>
      <c r="C1" s="36"/>
      <c r="D1" s="36"/>
      <c r="E1" s="36"/>
      <c r="F1" s="36"/>
      <c r="G1" s="36"/>
    </row>
    <row r="2" spans="1:13" x14ac:dyDescent="0.25">
      <c r="B2" s="21" t="s">
        <v>40</v>
      </c>
      <c r="C2" s="13"/>
      <c r="D2" s="14"/>
      <c r="E2" s="13"/>
      <c r="F2" s="13"/>
      <c r="G2" s="13"/>
    </row>
    <row r="3" spans="1:13" ht="3.75" customHeight="1" x14ac:dyDescent="0.25">
      <c r="B3" s="13" t="s">
        <v>21</v>
      </c>
      <c r="C3" s="13"/>
      <c r="D3" s="14"/>
      <c r="E3" s="13"/>
      <c r="F3" s="13"/>
      <c r="G3" s="13"/>
    </row>
    <row r="4" spans="1:13" x14ac:dyDescent="0.25">
      <c r="A4" s="28">
        <v>1</v>
      </c>
      <c r="B4" t="s">
        <v>41</v>
      </c>
    </row>
    <row r="5" spans="1:13" ht="60" x14ac:dyDescent="0.25">
      <c r="A5" s="29"/>
      <c r="B5" s="25" t="s">
        <v>3</v>
      </c>
      <c r="C5" s="16" t="s">
        <v>4</v>
      </c>
      <c r="D5" s="17" t="s">
        <v>5</v>
      </c>
      <c r="E5" s="16" t="s">
        <v>6</v>
      </c>
      <c r="F5" s="18" t="s">
        <v>22</v>
      </c>
      <c r="G5" s="18" t="s">
        <v>16</v>
      </c>
      <c r="M5" s="12"/>
    </row>
    <row r="6" spans="1:13" x14ac:dyDescent="0.25">
      <c r="A6" s="29"/>
      <c r="B6" s="26" t="s">
        <v>0</v>
      </c>
      <c r="C6" s="6">
        <v>27225</v>
      </c>
      <c r="D6" s="7">
        <f>C6/0.87</f>
        <v>31293.103448275862</v>
      </c>
      <c r="E6" s="10">
        <f>D6*30.2%</f>
        <v>9450.5172413793098</v>
      </c>
      <c r="F6" s="10">
        <f>SUM(D6:E6)</f>
        <v>40743.620689655174</v>
      </c>
      <c r="G6" s="10">
        <f>F6*8</f>
        <v>325948.96551724139</v>
      </c>
      <c r="J6" s="19"/>
    </row>
    <row r="7" spans="1:13" x14ac:dyDescent="0.25">
      <c r="A7" s="29"/>
      <c r="B7" s="26" t="s">
        <v>39</v>
      </c>
      <c r="C7" s="6">
        <v>27225</v>
      </c>
      <c r="D7" s="7">
        <f>C7/0.87</f>
        <v>31293.103448275862</v>
      </c>
      <c r="E7" s="10">
        <f>D7*30.2%</f>
        <v>9450.5172413793098</v>
      </c>
      <c r="F7" s="10">
        <f>SUM(D7:E7)</f>
        <v>40743.620689655174</v>
      </c>
      <c r="G7" s="10">
        <f>F7*1</f>
        <v>40743.620689655174</v>
      </c>
      <c r="J7" s="19"/>
    </row>
    <row r="8" spans="1:13" x14ac:dyDescent="0.25">
      <c r="A8" s="29"/>
      <c r="B8" s="26" t="s">
        <v>1</v>
      </c>
      <c r="C8" s="6">
        <v>9317</v>
      </c>
      <c r="D8" s="7">
        <f t="shared" ref="D8:D10" si="0">C8/0.87</f>
        <v>10709.19540229885</v>
      </c>
      <c r="E8" s="10">
        <f t="shared" ref="E8:E10" si="1">D8*30.2%</f>
        <v>3234.1770114942528</v>
      </c>
      <c r="F8" s="10">
        <f t="shared" ref="F8:F10" si="2">SUM(D8:E8)</f>
        <v>13943.372413793102</v>
      </c>
      <c r="G8" s="10">
        <f t="shared" ref="G8:G10" si="3">F8*8</f>
        <v>111546.97931034482</v>
      </c>
    </row>
    <row r="9" spans="1:13" x14ac:dyDescent="0.25">
      <c r="A9" s="29"/>
      <c r="B9" s="26" t="s">
        <v>18</v>
      </c>
      <c r="C9" s="6">
        <v>18150</v>
      </c>
      <c r="D9" s="7">
        <f t="shared" si="0"/>
        <v>20862.068965517243</v>
      </c>
      <c r="E9" s="10">
        <f t="shared" si="1"/>
        <v>6300.3448275862074</v>
      </c>
      <c r="F9" s="10">
        <f t="shared" si="2"/>
        <v>27162.413793103449</v>
      </c>
      <c r="G9" s="10">
        <f t="shared" si="3"/>
        <v>217299.31034482759</v>
      </c>
    </row>
    <row r="10" spans="1:13" x14ac:dyDescent="0.25">
      <c r="A10" s="29"/>
      <c r="B10" s="26" t="s">
        <v>2</v>
      </c>
      <c r="C10" s="6">
        <v>2319</v>
      </c>
      <c r="D10" s="7">
        <f t="shared" si="0"/>
        <v>2665.5172413793102</v>
      </c>
      <c r="E10" s="10">
        <f t="shared" si="1"/>
        <v>804.98620689655172</v>
      </c>
      <c r="F10" s="10">
        <f t="shared" si="2"/>
        <v>3470.503448275862</v>
      </c>
      <c r="G10" s="10">
        <f t="shared" si="3"/>
        <v>27764.027586206896</v>
      </c>
    </row>
    <row r="11" spans="1:13" x14ac:dyDescent="0.25">
      <c r="A11" s="30"/>
      <c r="B11" s="27" t="s">
        <v>17</v>
      </c>
      <c r="C11" s="8">
        <f>SUM(C6:C10)</f>
        <v>84236</v>
      </c>
      <c r="D11" s="20">
        <f t="shared" ref="D11:F11" si="4">SUM(D6:D10)</f>
        <v>96822.988505747126</v>
      </c>
      <c r="E11" s="20">
        <f t="shared" si="4"/>
        <v>29240.54252873563</v>
      </c>
      <c r="F11" s="20">
        <f t="shared" si="4"/>
        <v>126063.53103448276</v>
      </c>
      <c r="G11" s="9">
        <f>G6+G8+G9+G10+G7</f>
        <v>723302.90344827587</v>
      </c>
    </row>
    <row r="12" spans="1:13" ht="4.3499999999999996" customHeight="1" x14ac:dyDescent="0.25"/>
    <row r="13" spans="1:13" ht="28.5" customHeight="1" x14ac:dyDescent="0.25">
      <c r="A13" s="16">
        <v>2</v>
      </c>
      <c r="B13" s="37" t="s">
        <v>42</v>
      </c>
      <c r="C13" s="37"/>
      <c r="D13" s="37"/>
      <c r="E13" s="37"/>
      <c r="F13" s="37"/>
      <c r="G13" s="9">
        <v>220</v>
      </c>
    </row>
    <row r="14" spans="1:13" ht="28.5" customHeight="1" x14ac:dyDescent="0.25">
      <c r="A14" s="16">
        <v>3</v>
      </c>
      <c r="B14" s="37" t="s">
        <v>43</v>
      </c>
      <c r="C14" s="37"/>
      <c r="D14" s="37"/>
      <c r="E14" s="37"/>
      <c r="F14" s="37"/>
      <c r="G14" s="9">
        <v>192000</v>
      </c>
    </row>
    <row r="15" spans="1:13" ht="28.5" customHeight="1" x14ac:dyDescent="0.25">
      <c r="A15" s="16">
        <v>4</v>
      </c>
      <c r="B15" s="37" t="s">
        <v>44</v>
      </c>
      <c r="C15" s="37"/>
      <c r="D15" s="37"/>
      <c r="E15" s="37"/>
      <c r="F15" s="37"/>
      <c r="G15" s="9">
        <v>14940</v>
      </c>
    </row>
    <row r="16" spans="1:13" ht="28.5" customHeight="1" x14ac:dyDescent="0.25">
      <c r="A16" s="16">
        <v>5</v>
      </c>
      <c r="B16" s="37" t="s">
        <v>54</v>
      </c>
      <c r="C16" s="37"/>
      <c r="D16" s="37"/>
      <c r="E16" s="37"/>
      <c r="F16" s="37"/>
      <c r="G16" s="9">
        <v>50000</v>
      </c>
    </row>
    <row r="17" spans="1:7" ht="57" customHeight="1" x14ac:dyDescent="0.25">
      <c r="A17" s="16">
        <v>6</v>
      </c>
      <c r="B17" s="38" t="s">
        <v>58</v>
      </c>
      <c r="C17" s="38"/>
      <c r="D17" s="38"/>
      <c r="E17" s="38"/>
      <c r="F17" s="38"/>
      <c r="G17" s="23">
        <v>687000</v>
      </c>
    </row>
    <row r="18" spans="1:7" ht="28.5" customHeight="1" x14ac:dyDescent="0.25">
      <c r="A18" s="16">
        <v>7</v>
      </c>
      <c r="B18" s="39" t="s">
        <v>63</v>
      </c>
      <c r="C18" s="40"/>
      <c r="D18" s="40"/>
      <c r="E18" s="40"/>
      <c r="F18" s="41"/>
      <c r="G18" s="9">
        <f>11625.58*2+12803.41*6</f>
        <v>100071.62</v>
      </c>
    </row>
    <row r="19" spans="1:7" ht="28.5" customHeight="1" x14ac:dyDescent="0.25">
      <c r="A19" s="16">
        <v>8</v>
      </c>
      <c r="B19" s="39" t="s">
        <v>56</v>
      </c>
      <c r="C19" s="40"/>
      <c r="D19" s="40"/>
      <c r="E19" s="40"/>
      <c r="F19" s="41"/>
      <c r="G19" s="9">
        <v>102000</v>
      </c>
    </row>
    <row r="20" spans="1:7" ht="28.5" customHeight="1" x14ac:dyDescent="0.25">
      <c r="A20" s="16">
        <v>9</v>
      </c>
      <c r="B20" s="39" t="s">
        <v>45</v>
      </c>
      <c r="C20" s="40"/>
      <c r="D20" s="40"/>
      <c r="E20" s="40"/>
      <c r="F20" s="41"/>
      <c r="G20" s="9">
        <v>8000</v>
      </c>
    </row>
    <row r="21" spans="1:7" ht="28.5" customHeight="1" x14ac:dyDescent="0.25">
      <c r="A21" s="16">
        <v>10</v>
      </c>
      <c r="B21" s="39" t="s">
        <v>46</v>
      </c>
      <c r="C21" s="40"/>
      <c r="D21" s="40"/>
      <c r="E21" s="40"/>
      <c r="F21" s="41"/>
      <c r="G21" s="9">
        <f>335*8</f>
        <v>2680</v>
      </c>
    </row>
    <row r="22" spans="1:7" ht="28.5" customHeight="1" x14ac:dyDescent="0.25">
      <c r="A22" s="16">
        <v>11</v>
      </c>
      <c r="B22" s="39" t="s">
        <v>47</v>
      </c>
      <c r="C22" s="40"/>
      <c r="D22" s="40"/>
      <c r="E22" s="40"/>
      <c r="F22" s="41"/>
      <c r="G22" s="9">
        <v>1000</v>
      </c>
    </row>
    <row r="23" spans="1:7" ht="28.5" customHeight="1" x14ac:dyDescent="0.25">
      <c r="A23" s="16">
        <v>12</v>
      </c>
      <c r="B23" s="39" t="s">
        <v>48</v>
      </c>
      <c r="C23" s="40"/>
      <c r="D23" s="40"/>
      <c r="E23" s="40"/>
      <c r="F23" s="41"/>
      <c r="G23" s="9">
        <f>50000/12*8</f>
        <v>33333.333333333336</v>
      </c>
    </row>
    <row r="24" spans="1:7" ht="28.5" customHeight="1" x14ac:dyDescent="0.25">
      <c r="A24" s="16">
        <v>13</v>
      </c>
      <c r="B24" s="39" t="s">
        <v>49</v>
      </c>
      <c r="C24" s="40"/>
      <c r="D24" s="40"/>
      <c r="E24" s="40"/>
      <c r="F24" s="41"/>
      <c r="G24" s="9">
        <f>34667+10604</f>
        <v>45271</v>
      </c>
    </row>
    <row r="25" spans="1:7" ht="28.5" customHeight="1" x14ac:dyDescent="0.25">
      <c r="A25" s="16">
        <v>14</v>
      </c>
      <c r="B25" s="39" t="s">
        <v>50</v>
      </c>
      <c r="C25" s="40"/>
      <c r="D25" s="40"/>
      <c r="E25" s="40"/>
      <c r="F25" s="41"/>
      <c r="G25" s="9">
        <v>12000</v>
      </c>
    </row>
    <row r="26" spans="1:7" ht="43.5" customHeight="1" x14ac:dyDescent="0.25">
      <c r="A26" s="16">
        <v>15</v>
      </c>
      <c r="B26" s="33" t="s">
        <v>57</v>
      </c>
      <c r="C26" s="34"/>
      <c r="D26" s="34"/>
      <c r="E26" s="34"/>
      <c r="F26" s="35"/>
      <c r="G26" s="9">
        <f>2400*8</f>
        <v>19200</v>
      </c>
    </row>
    <row r="27" spans="1:7" ht="28.5" customHeight="1" x14ac:dyDescent="0.25">
      <c r="A27" s="16">
        <v>16</v>
      </c>
      <c r="B27" s="39" t="s">
        <v>51</v>
      </c>
      <c r="C27" s="40"/>
      <c r="D27" s="40"/>
      <c r="E27" s="40"/>
      <c r="F27" s="41"/>
      <c r="G27" s="9">
        <v>2000</v>
      </c>
    </row>
    <row r="28" spans="1:7" ht="28.5" customHeight="1" x14ac:dyDescent="0.25">
      <c r="A28" s="16">
        <v>17</v>
      </c>
      <c r="B28" s="43" t="s">
        <v>52</v>
      </c>
      <c r="C28" s="44"/>
      <c r="D28" s="44"/>
      <c r="E28" s="44"/>
      <c r="F28" s="45"/>
      <c r="G28" s="9">
        <v>20000</v>
      </c>
    </row>
    <row r="29" spans="1:7" ht="29.1" customHeight="1" x14ac:dyDescent="0.25">
      <c r="A29" s="16">
        <v>18</v>
      </c>
      <c r="B29" s="43" t="s">
        <v>55</v>
      </c>
      <c r="C29" s="44"/>
      <c r="D29" s="44"/>
      <c r="E29" s="44"/>
      <c r="F29" s="45"/>
      <c r="G29" s="9">
        <v>1406980.67</v>
      </c>
    </row>
    <row r="30" spans="1:7" ht="28.5" customHeight="1" x14ac:dyDescent="0.25">
      <c r="A30" s="16">
        <v>19</v>
      </c>
      <c r="B30" s="39" t="s">
        <v>53</v>
      </c>
      <c r="C30" s="40"/>
      <c r="D30" s="40"/>
      <c r="E30" s="40"/>
      <c r="F30" s="41"/>
      <c r="G30" s="9">
        <v>210000</v>
      </c>
    </row>
    <row r="31" spans="1:7" ht="28.5" customHeight="1" x14ac:dyDescent="0.25">
      <c r="A31" s="16">
        <v>20</v>
      </c>
      <c r="B31" s="39" t="s">
        <v>59</v>
      </c>
      <c r="C31" s="40"/>
      <c r="D31" s="40"/>
      <c r="E31" s="40"/>
      <c r="F31" s="41"/>
      <c r="G31" s="9">
        <v>20000</v>
      </c>
    </row>
    <row r="32" spans="1:7" ht="28.5" customHeight="1" x14ac:dyDescent="0.25">
      <c r="A32" s="16">
        <v>21</v>
      </c>
      <c r="B32" s="43" t="s">
        <v>60</v>
      </c>
      <c r="C32" s="44"/>
      <c r="D32" s="44"/>
      <c r="E32" s="44"/>
      <c r="F32" s="45"/>
      <c r="G32" s="9">
        <v>41000</v>
      </c>
    </row>
    <row r="33" spans="1:10" ht="20.100000000000001" customHeight="1" x14ac:dyDescent="0.25">
      <c r="A33" s="16"/>
      <c r="B33" s="39" t="s">
        <v>12</v>
      </c>
      <c r="C33" s="40"/>
      <c r="D33" s="40"/>
      <c r="E33" s="40"/>
      <c r="F33" s="41"/>
      <c r="G33" s="9">
        <f>SUM(G11:G32)</f>
        <v>3690999.5267816093</v>
      </c>
      <c r="H33" s="24"/>
      <c r="J33" s="24"/>
    </row>
    <row r="34" spans="1:10" ht="21" customHeight="1" x14ac:dyDescent="0.25">
      <c r="B34" t="s">
        <v>13</v>
      </c>
      <c r="D34" s="2">
        <v>3451.23</v>
      </c>
      <c r="E34" t="s">
        <v>14</v>
      </c>
    </row>
    <row r="35" spans="1:10" x14ac:dyDescent="0.25">
      <c r="B35" s="3" t="s">
        <v>15</v>
      </c>
      <c r="D35" s="2">
        <f>G33/D34</f>
        <v>1069.4736446952563</v>
      </c>
      <c r="E35" t="s">
        <v>61</v>
      </c>
    </row>
    <row r="36" spans="1:10" x14ac:dyDescent="0.25">
      <c r="B36" t="s">
        <v>62</v>
      </c>
    </row>
    <row r="37" spans="1:10" x14ac:dyDescent="0.25">
      <c r="H37" s="1"/>
    </row>
  </sheetData>
  <mergeCells count="22">
    <mergeCell ref="B17:F17"/>
    <mergeCell ref="B29:F29"/>
    <mergeCell ref="B1:G1"/>
    <mergeCell ref="B13:F13"/>
    <mergeCell ref="B14:F14"/>
    <mergeCell ref="B15:F15"/>
    <mergeCell ref="B16:F16"/>
    <mergeCell ref="B18:F18"/>
    <mergeCell ref="B19:F19"/>
    <mergeCell ref="B20:F20"/>
    <mergeCell ref="B21:F21"/>
    <mergeCell ref="B22:F22"/>
    <mergeCell ref="B23:F23"/>
    <mergeCell ref="B24:F24"/>
    <mergeCell ref="B25:F25"/>
    <mergeCell ref="B26:F26"/>
    <mergeCell ref="B27:F27"/>
    <mergeCell ref="B28:F28"/>
    <mergeCell ref="B30:F30"/>
    <mergeCell ref="B33:F33"/>
    <mergeCell ref="B31:F31"/>
    <mergeCell ref="B32:F32"/>
  </mergeCells>
  <pageMargins left="0.70866141732283472" right="0.70866141732283472" top="0.35433070866141736" bottom="0.35433070866141736" header="0" footer="0"/>
  <pageSetup paperSize="9" scale="92" orientation="portrait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5"/>
  <sheetViews>
    <sheetView zoomScale="160" zoomScaleNormal="160" workbookViewId="0">
      <selection activeCell="E5" sqref="E5"/>
    </sheetView>
  </sheetViews>
  <sheetFormatPr defaultRowHeight="15" x14ac:dyDescent="0.25"/>
  <cols>
    <col min="5" max="5" width="10.7109375" customWidth="1"/>
    <col min="7" max="8" width="10.140625" bestFit="1" customWidth="1"/>
  </cols>
  <sheetData>
    <row r="2" spans="2:9" x14ac:dyDescent="0.25">
      <c r="B2">
        <v>11625.58</v>
      </c>
      <c r="C2">
        <v>563.66</v>
      </c>
      <c r="D2" s="24">
        <f>B2/C2</f>
        <v>20.625164106021362</v>
      </c>
      <c r="G2" s="31">
        <v>45292</v>
      </c>
      <c r="H2" s="31">
        <v>45473</v>
      </c>
      <c r="I2">
        <v>563.66</v>
      </c>
    </row>
    <row r="3" spans="2:9" x14ac:dyDescent="0.25">
      <c r="B3">
        <v>12803.41</v>
      </c>
      <c r="C3">
        <v>620.02</v>
      </c>
      <c r="D3">
        <f>B3/C3</f>
        <v>20.649995161446405</v>
      </c>
      <c r="E3">
        <f>B3*6</f>
        <v>76820.459999999992</v>
      </c>
      <c r="G3" s="31">
        <v>45474</v>
      </c>
      <c r="H3" s="31">
        <v>45657</v>
      </c>
      <c r="I3">
        <v>620.02</v>
      </c>
    </row>
    <row r="4" spans="2:9" x14ac:dyDescent="0.25">
      <c r="B4">
        <f>D4*C4</f>
        <v>13958.986999999999</v>
      </c>
      <c r="C4">
        <v>675.98</v>
      </c>
      <c r="D4">
        <v>20.65</v>
      </c>
      <c r="E4" s="24">
        <f>B4*6</f>
        <v>83753.921999999991</v>
      </c>
      <c r="G4" s="31">
        <v>45658</v>
      </c>
      <c r="H4" s="31">
        <v>45838</v>
      </c>
      <c r="I4">
        <v>620.02</v>
      </c>
    </row>
    <row r="5" spans="2:9" x14ac:dyDescent="0.25">
      <c r="E5" s="24">
        <f>SUM(E3:E4)</f>
        <v>160574.38199999998</v>
      </c>
      <c r="G5" s="31">
        <v>45839</v>
      </c>
      <c r="H5" s="31">
        <v>46022</v>
      </c>
      <c r="I5">
        <v>675.98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на 2025 год 1 вариант</vt:lpstr>
      <vt:lpstr>2024 1 ВАРИАНТ (ВСЯ ЗАД-СТЬ)</vt:lpstr>
      <vt:lpstr>2024 2 ВАРИАНТ (ПОТЕРИ) Утв.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2025-09-07T13:24:57Z</dcterms:modified>
</cp:coreProperties>
</file>